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35" windowHeight="1164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M64" i="1"/>
  <c r="O63"/>
  <c r="O62"/>
  <c r="E61"/>
  <c r="O61" s="1"/>
  <c r="O60"/>
  <c r="O59"/>
  <c r="N58"/>
  <c r="N64" s="1"/>
  <c r="N65" s="1"/>
  <c r="K58"/>
  <c r="K64" s="1"/>
  <c r="J58"/>
  <c r="J64" s="1"/>
  <c r="I58"/>
  <c r="I64" s="1"/>
  <c r="I65" s="1"/>
  <c r="F58"/>
  <c r="F64" s="1"/>
  <c r="E58"/>
  <c r="E64" s="1"/>
  <c r="D58"/>
  <c r="D64" s="1"/>
  <c r="C58"/>
  <c r="O58" s="1"/>
  <c r="L57"/>
  <c r="L64" s="1"/>
  <c r="H57"/>
  <c r="H64" s="1"/>
  <c r="G57"/>
  <c r="G64" s="1"/>
  <c r="C57"/>
  <c r="C64" s="1"/>
  <c r="O56"/>
  <c r="N52"/>
  <c r="M52"/>
  <c r="I52"/>
  <c r="G52"/>
  <c r="F52"/>
  <c r="C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K29"/>
  <c r="H29"/>
  <c r="E29"/>
  <c r="O29" s="1"/>
  <c r="H28"/>
  <c r="E28"/>
  <c r="O28" s="1"/>
  <c r="L27"/>
  <c r="L52" s="1"/>
  <c r="K27"/>
  <c r="K52" s="1"/>
  <c r="J27"/>
  <c r="J52" s="1"/>
  <c r="H27"/>
  <c r="H52" s="1"/>
  <c r="E27"/>
  <c r="D27"/>
  <c r="O27" s="1"/>
  <c r="O26"/>
  <c r="O25"/>
  <c r="O24"/>
  <c r="O23"/>
  <c r="O22"/>
  <c r="O21"/>
  <c r="E21"/>
  <c r="E52" s="1"/>
  <c r="O20"/>
  <c r="N18"/>
  <c r="L18"/>
  <c r="I18"/>
  <c r="O17"/>
  <c r="O16"/>
  <c r="O15"/>
  <c r="O14"/>
  <c r="O13"/>
  <c r="M12"/>
  <c r="M18" s="1"/>
  <c r="K12"/>
  <c r="K18" s="1"/>
  <c r="J12"/>
  <c r="J18" s="1"/>
  <c r="H12"/>
  <c r="H18" s="1"/>
  <c r="G12"/>
  <c r="G18" s="1"/>
  <c r="F12"/>
  <c r="F18" s="1"/>
  <c r="E12"/>
  <c r="E18" s="1"/>
  <c r="D12"/>
  <c r="D18" s="1"/>
  <c r="C12"/>
  <c r="C18" s="1"/>
  <c r="G65" l="1"/>
  <c r="L65"/>
  <c r="F65"/>
  <c r="J65"/>
  <c r="M65"/>
  <c r="C65"/>
  <c r="H65"/>
  <c r="E65"/>
  <c r="K65"/>
  <c r="O12"/>
  <c r="O18" s="1"/>
  <c r="D52"/>
  <c r="O52" s="1"/>
  <c r="O57"/>
  <c r="O64" s="1"/>
  <c r="O65" s="1"/>
  <c r="D65" l="1"/>
</calcChain>
</file>

<file path=xl/sharedStrings.xml><?xml version="1.0" encoding="utf-8"?>
<sst xmlns="http://schemas.openxmlformats.org/spreadsheetml/2006/main" count="78" uniqueCount="64">
  <si>
    <t>LA 2014</t>
  </si>
  <si>
    <t>MINISTERO DELLA SALUTE - SISTEMA INFORMATIVO SANITARIO</t>
  </si>
  <si>
    <t>MODELLO DI RILEVAZIONE DEI COSTI PER LIVELLI DI ASSISTENZA DELLA AZIENDE AZIENDE SANITARIE E DELLE AZIENDE OSPEDALIERE</t>
  </si>
  <si>
    <t>STRUTTURA RILEVATA</t>
  </si>
  <si>
    <t>OGGETTO DELLA RILEVAZIONE</t>
  </si>
  <si>
    <t>REGIONE           1 8 0</t>
  </si>
  <si>
    <t>Asp 202</t>
  </si>
  <si>
    <t>CONSUNTIVO    ANNO 2015</t>
  </si>
  <si>
    <r>
      <t xml:space="preserve">COSTI  </t>
    </r>
    <r>
      <rPr>
        <sz val="10"/>
        <rFont val="Times New Roman"/>
        <family val="1"/>
      </rPr>
      <t>(in migliaia di euro)</t>
    </r>
  </si>
  <si>
    <t>Macrovoci economiche</t>
  </si>
  <si>
    <t>Consumi e manutenzioni di esercizio</t>
  </si>
  <si>
    <t>Costi per acquisto di servizi</t>
  </si>
  <si>
    <t>Personale del ruolo sanitario</t>
  </si>
  <si>
    <t>Personale del ruolo professionale</t>
  </si>
  <si>
    <t>Personale del ruolo tecnico</t>
  </si>
  <si>
    <t>Personale del ruolo amministrativo</t>
  </si>
  <si>
    <t>Ammortamenti</t>
  </si>
  <si>
    <t>Sopravvenienze /Insussistenze</t>
  </si>
  <si>
    <t>Altri costi</t>
  </si>
  <si>
    <t>Totale</t>
  </si>
  <si>
    <t>sanitari</t>
  </si>
  <si>
    <t>non sanitari</t>
  </si>
  <si>
    <t>prestazioni sanitarie</t>
  </si>
  <si>
    <t xml:space="preserve">servizi sanitari per erogazione prestazioni </t>
  </si>
  <si>
    <t>servizi non sanitari</t>
  </si>
  <si>
    <t>Assistenza sanitaria collettiva in ambiente di vita e di lavoro</t>
  </si>
  <si>
    <t>Igiene e sanità pubblica</t>
  </si>
  <si>
    <t xml:space="preserve">Igiene degli alimenti e della nutrizione </t>
  </si>
  <si>
    <t>Prevenzione e sicurezza degli ambienti di lavoro</t>
  </si>
  <si>
    <t>Sanità pubblica veterinaria</t>
  </si>
  <si>
    <t>Attività di prevenzione rivolte alle persone</t>
  </si>
  <si>
    <t>Servizio Medico-legale</t>
  </si>
  <si>
    <t>Assistenza distrettuale</t>
  </si>
  <si>
    <t>Guardia Medica</t>
  </si>
  <si>
    <t>Medicina generica</t>
  </si>
  <si>
    <t>Pediatria di libera scelta</t>
  </si>
  <si>
    <t>Emergenza Sanitaria Territoriale</t>
  </si>
  <si>
    <t>Assit. Farmac. Erogata tramite farmacie convenzionate</t>
  </si>
  <si>
    <t>Altre forme di erogazione dell'assist. Farmaceutica</t>
  </si>
  <si>
    <t>Assistenza Integrativa</t>
  </si>
  <si>
    <t>Attività clinica</t>
  </si>
  <si>
    <t>Attività di laboratorio</t>
  </si>
  <si>
    <t>Attività di diagnostica strumentale e per immagini</t>
  </si>
  <si>
    <t>Assistenza Protesica</t>
  </si>
  <si>
    <t>Assistenza programmata a domicilio (ADI)</t>
  </si>
  <si>
    <t>Assistenza alle donne famiglie e copiie (consultori)</t>
  </si>
  <si>
    <t>Assistenza psichiatrica</t>
  </si>
  <si>
    <t>Assistena riabilitativa ai disabili</t>
  </si>
  <si>
    <t>Assistenza ai tossicodipendenti</t>
  </si>
  <si>
    <t>Assistenza agli anziani</t>
  </si>
  <si>
    <t>Assistenza ai malati terminali</t>
  </si>
  <si>
    <t>Assistenza persone affette da HIV</t>
  </si>
  <si>
    <t>Assistenza idrotermale</t>
  </si>
  <si>
    <t>TOTALE</t>
  </si>
  <si>
    <t>Assistenza ospedaliera</t>
  </si>
  <si>
    <t>Attività di Pronto Soccorso</t>
  </si>
  <si>
    <t xml:space="preserve">         In Day Hospital e Day Surgery</t>
  </si>
  <si>
    <t xml:space="preserve">          in degenza ordinaria    </t>
  </si>
  <si>
    <t>Interventi ospedalieri a domicilio</t>
  </si>
  <si>
    <t>Ass. ospedaliera per lungodegenti</t>
  </si>
  <si>
    <t>Ass. ospedaliera per riabilitazione</t>
  </si>
  <si>
    <t>Emocomponenti e Serv. Trasfus.</t>
  </si>
  <si>
    <t>Trapianto organi e tessuti</t>
  </si>
  <si>
    <t xml:space="preserve">TOTALE 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</si>
</sst>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64" formatCode="#,##0_ ;[Red]\-#,##0\ 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17">
    <xf numFmtId="0" fontId="0" fillId="0" borderId="0" xfId="0"/>
    <xf numFmtId="3" fontId="2" fillId="0" borderId="0" xfId="0" applyNumberFormat="1" applyFont="1"/>
    <xf numFmtId="3" fontId="3" fillId="0" borderId="0" xfId="0" applyNumberFormat="1" applyFont="1"/>
    <xf numFmtId="3" fontId="2" fillId="0" borderId="0" xfId="0" applyNumberFormat="1" applyFont="1" applyFill="1"/>
    <xf numFmtId="3" fontId="4" fillId="2" borderId="1" xfId="0" applyNumberFormat="1" applyFont="1" applyFill="1" applyBorder="1" applyAlignment="1">
      <alignment horizontal="center"/>
    </xf>
    <xf numFmtId="3" fontId="4" fillId="0" borderId="0" xfId="0" applyNumberFormat="1" applyFont="1" applyAlignment="1"/>
    <xf numFmtId="3" fontId="5" fillId="0" borderId="0" xfId="0" applyNumberFormat="1" applyFont="1" applyAlignment="1"/>
    <xf numFmtId="3" fontId="4" fillId="0" borderId="0" xfId="0" applyNumberFormat="1" applyFont="1" applyFill="1" applyAlignment="1"/>
    <xf numFmtId="3" fontId="6" fillId="0" borderId="0" xfId="0" applyNumberFormat="1" applyFont="1" applyAlignment="1"/>
    <xf numFmtId="3" fontId="5" fillId="0" borderId="4" xfId="0" applyNumberFormat="1" applyFont="1" applyBorder="1"/>
    <xf numFmtId="3" fontId="4" fillId="0" borderId="4" xfId="0" applyNumberFormat="1" applyFont="1" applyBorder="1"/>
    <xf numFmtId="3" fontId="5" fillId="0" borderId="0" xfId="0" applyNumberFormat="1" applyFont="1" applyBorder="1"/>
    <xf numFmtId="3" fontId="4" fillId="0" borderId="0" xfId="0" applyNumberFormat="1" applyFont="1" applyBorder="1"/>
    <xf numFmtId="3" fontId="4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4" fillId="0" borderId="6" xfId="0" applyNumberFormat="1" applyFont="1" applyBorder="1" applyAlignment="1">
      <alignment vertical="top" wrapText="1"/>
    </xf>
    <xf numFmtId="3" fontId="2" fillId="0" borderId="11" xfId="0" applyNumberFormat="1" applyFont="1" applyBorder="1" applyAlignment="1">
      <alignment vertical="top" wrapText="1"/>
    </xf>
    <xf numFmtId="3" fontId="2" fillId="0" borderId="12" xfId="0" applyNumberFormat="1" applyFont="1" applyBorder="1" applyAlignment="1">
      <alignment horizontal="center" vertical="top" wrapText="1"/>
    </xf>
    <xf numFmtId="3" fontId="2" fillId="0" borderId="13" xfId="0" applyNumberFormat="1" applyFont="1" applyBorder="1" applyAlignment="1">
      <alignment horizontal="center" vertical="top" wrapText="1"/>
    </xf>
    <xf numFmtId="3" fontId="2" fillId="0" borderId="14" xfId="0" applyNumberFormat="1" applyFont="1" applyBorder="1" applyAlignment="1">
      <alignment horizontal="center" vertical="top" wrapText="1"/>
    </xf>
    <xf numFmtId="3" fontId="2" fillId="0" borderId="15" xfId="0" applyNumberFormat="1" applyFont="1" applyBorder="1" applyAlignment="1">
      <alignment horizontal="center" vertical="top" wrapText="1"/>
    </xf>
    <xf numFmtId="0" fontId="2" fillId="0" borderId="16" xfId="0" applyNumberFormat="1" applyFont="1" applyBorder="1"/>
    <xf numFmtId="3" fontId="3" fillId="0" borderId="17" xfId="2" applyNumberFormat="1" applyFont="1" applyBorder="1" applyAlignment="1">
      <alignment horizontal="left" vertical="top" wrapText="1"/>
    </xf>
    <xf numFmtId="3" fontId="2" fillId="0" borderId="18" xfId="2" applyNumberFormat="1" applyFont="1" applyFill="1" applyBorder="1"/>
    <xf numFmtId="3" fontId="2" fillId="0" borderId="19" xfId="2" applyNumberFormat="1" applyFont="1" applyFill="1" applyBorder="1"/>
    <xf numFmtId="3" fontId="2" fillId="0" borderId="20" xfId="2" applyNumberFormat="1" applyFont="1" applyFill="1" applyBorder="1"/>
    <xf numFmtId="3" fontId="2" fillId="0" borderId="21" xfId="2" applyNumberFormat="1" applyFont="1" applyFill="1" applyBorder="1"/>
    <xf numFmtId="0" fontId="2" fillId="0" borderId="22" xfId="0" applyNumberFormat="1" applyFont="1" applyBorder="1"/>
    <xf numFmtId="3" fontId="2" fillId="0" borderId="23" xfId="2" applyNumberFormat="1" applyFont="1" applyFill="1" applyBorder="1"/>
    <xf numFmtId="3" fontId="2" fillId="0" borderId="17" xfId="2" applyNumberFormat="1" applyFont="1" applyFill="1" applyBorder="1"/>
    <xf numFmtId="3" fontId="2" fillId="3" borderId="23" xfId="2" applyNumberFormat="1" applyFont="1" applyFill="1" applyBorder="1"/>
    <xf numFmtId="3" fontId="2" fillId="3" borderId="17" xfId="2" applyNumberFormat="1" applyFont="1" applyFill="1" applyBorder="1"/>
    <xf numFmtId="0" fontId="2" fillId="0" borderId="24" xfId="0" applyNumberFormat="1" applyFont="1" applyBorder="1"/>
    <xf numFmtId="3" fontId="3" fillId="0" borderId="25" xfId="2" applyNumberFormat="1" applyFont="1" applyBorder="1" applyAlignment="1">
      <alignment horizontal="left" vertical="top" wrapText="1"/>
    </xf>
    <xf numFmtId="3" fontId="2" fillId="0" borderId="26" xfId="2" applyNumberFormat="1" applyFont="1" applyFill="1" applyBorder="1"/>
    <xf numFmtId="3" fontId="2" fillId="0" borderId="25" xfId="2" applyNumberFormat="1" applyFont="1" applyFill="1" applyBorder="1"/>
    <xf numFmtId="0" fontId="4" fillId="2" borderId="1" xfId="0" applyNumberFormat="1" applyFont="1" applyFill="1" applyBorder="1"/>
    <xf numFmtId="3" fontId="5" fillId="4" borderId="27" xfId="2" applyNumberFormat="1" applyFont="1" applyFill="1" applyBorder="1" applyAlignment="1">
      <alignment horizontal="center"/>
    </xf>
    <xf numFmtId="3" fontId="4" fillId="4" borderId="28" xfId="2" applyNumberFormat="1" applyFont="1" applyFill="1" applyBorder="1"/>
    <xf numFmtId="0" fontId="2" fillId="0" borderId="29" xfId="0" applyNumberFormat="1" applyFont="1" applyBorder="1"/>
    <xf numFmtId="3" fontId="3" fillId="0" borderId="29" xfId="2" applyNumberFormat="1" applyFont="1" applyBorder="1" applyAlignment="1">
      <alignment horizontal="left"/>
    </xf>
    <xf numFmtId="3" fontId="2" fillId="0" borderId="29" xfId="2" applyNumberFormat="1" applyFont="1" applyFill="1" applyBorder="1"/>
    <xf numFmtId="3" fontId="9" fillId="0" borderId="29" xfId="2" applyNumberFormat="1" applyFont="1" applyBorder="1" applyAlignment="1">
      <alignment horizontal="center"/>
    </xf>
    <xf numFmtId="164" fontId="0" fillId="0" borderId="17" xfId="0" applyNumberFormat="1" applyBorder="1"/>
    <xf numFmtId="0" fontId="2" fillId="0" borderId="30" xfId="0" applyNumberFormat="1" applyFont="1" applyBorder="1"/>
    <xf numFmtId="3" fontId="9" fillId="0" borderId="31" xfId="2" applyNumberFormat="1" applyFont="1" applyBorder="1" applyAlignment="1">
      <alignment horizontal="center" wrapText="1"/>
    </xf>
    <xf numFmtId="0" fontId="2" fillId="0" borderId="29" xfId="0" applyNumberFormat="1" applyFont="1" applyFill="1" applyBorder="1"/>
    <xf numFmtId="3" fontId="9" fillId="0" borderId="29" xfId="2" applyNumberFormat="1" applyFont="1" applyBorder="1" applyAlignment="1">
      <alignment horizontal="center" wrapText="1"/>
    </xf>
    <xf numFmtId="3" fontId="2" fillId="0" borderId="32" xfId="2" applyNumberFormat="1" applyFont="1" applyFill="1" applyBorder="1"/>
    <xf numFmtId="0" fontId="2" fillId="0" borderId="31" xfId="0" applyNumberFormat="1" applyFont="1" applyFill="1" applyBorder="1"/>
    <xf numFmtId="3" fontId="3" fillId="0" borderId="31" xfId="2" applyNumberFormat="1" applyFont="1" applyFill="1" applyBorder="1" applyAlignment="1">
      <alignment horizontal="left" wrapText="1"/>
    </xf>
    <xf numFmtId="3" fontId="2" fillId="0" borderId="33" xfId="2" applyNumberFormat="1" applyFont="1" applyFill="1" applyBorder="1"/>
    <xf numFmtId="0" fontId="2" fillId="0" borderId="31" xfId="0" applyNumberFormat="1" applyFont="1" applyBorder="1"/>
    <xf numFmtId="3" fontId="9" fillId="0" borderId="31" xfId="2" applyNumberFormat="1" applyFont="1" applyBorder="1" applyAlignment="1">
      <alignment horizontal="center"/>
    </xf>
    <xf numFmtId="3" fontId="2" fillId="3" borderId="26" xfId="2" applyNumberFormat="1" applyFont="1" applyFill="1" applyBorder="1"/>
    <xf numFmtId="3" fontId="2" fillId="3" borderId="25" xfId="2" applyNumberFormat="1" applyFont="1" applyFill="1" applyBorder="1"/>
    <xf numFmtId="3" fontId="2" fillId="3" borderId="32" xfId="2" applyNumberFormat="1" applyFont="1" applyFill="1" applyBorder="1"/>
    <xf numFmtId="0" fontId="2" fillId="0" borderId="34" xfId="0" applyNumberFormat="1" applyFont="1" applyBorder="1"/>
    <xf numFmtId="3" fontId="9" fillId="0" borderId="34" xfId="2" applyNumberFormat="1" applyFont="1" applyBorder="1" applyAlignment="1">
      <alignment horizontal="center" vertical="top" wrapText="1"/>
    </xf>
    <xf numFmtId="0" fontId="2" fillId="0" borderId="35" xfId="0" applyNumberFormat="1" applyFont="1" applyFill="1" applyBorder="1"/>
    <xf numFmtId="3" fontId="3" fillId="0" borderId="12" xfId="2" applyNumberFormat="1" applyFont="1" applyFill="1" applyBorder="1" applyAlignment="1">
      <alignment horizontal="left"/>
    </xf>
    <xf numFmtId="3" fontId="2" fillId="3" borderId="36" xfId="2" applyNumberFormat="1" applyFont="1" applyFill="1" applyBorder="1"/>
    <xf numFmtId="3" fontId="2" fillId="3" borderId="14" xfId="2" applyNumberFormat="1" applyFont="1" applyFill="1" applyBorder="1"/>
    <xf numFmtId="3" fontId="9" fillId="0" borderId="31" xfId="0" applyNumberFormat="1" applyFont="1" applyBorder="1" applyAlignment="1">
      <alignment horizontal="center" wrapText="1"/>
    </xf>
    <xf numFmtId="3" fontId="2" fillId="0" borderId="26" xfId="0" applyNumberFormat="1" applyFont="1" applyFill="1" applyBorder="1"/>
    <xf numFmtId="3" fontId="2" fillId="0" borderId="25" xfId="0" applyNumberFormat="1" applyFont="1" applyFill="1" applyBorder="1"/>
    <xf numFmtId="3" fontId="2" fillId="0" borderId="32" xfId="0" applyNumberFormat="1" applyFont="1" applyFill="1" applyBorder="1"/>
    <xf numFmtId="3" fontId="9" fillId="0" borderId="35" xfId="0" applyNumberFormat="1" applyFont="1" applyBorder="1" applyAlignment="1">
      <alignment horizontal="center"/>
    </xf>
    <xf numFmtId="3" fontId="2" fillId="0" borderId="36" xfId="0" applyNumberFormat="1" applyFont="1" applyFill="1" applyBorder="1"/>
    <xf numFmtId="3" fontId="2" fillId="0" borderId="14" xfId="0" applyNumberFormat="1" applyFont="1" applyFill="1" applyBorder="1"/>
    <xf numFmtId="3" fontId="2" fillId="0" borderId="13" xfId="0" applyNumberFormat="1" applyFont="1" applyFill="1" applyBorder="1"/>
    <xf numFmtId="3" fontId="9" fillId="0" borderId="29" xfId="0" applyNumberFormat="1" applyFont="1" applyBorder="1" applyAlignment="1">
      <alignment horizontal="center" wrapText="1"/>
    </xf>
    <xf numFmtId="3" fontId="9" fillId="0" borderId="31" xfId="0" applyNumberFormat="1" applyFont="1" applyBorder="1" applyAlignment="1">
      <alignment horizontal="center"/>
    </xf>
    <xf numFmtId="3" fontId="9" fillId="0" borderId="35" xfId="0" applyNumberFormat="1" applyFont="1" applyBorder="1" applyAlignment="1">
      <alignment horizontal="center" wrapText="1"/>
    </xf>
    <xf numFmtId="3" fontId="3" fillId="0" borderId="34" xfId="0" applyNumberFormat="1" applyFont="1" applyBorder="1" applyAlignment="1">
      <alignment horizontal="left"/>
    </xf>
    <xf numFmtId="0" fontId="4" fillId="2" borderId="4" xfId="0" applyNumberFormat="1" applyFont="1" applyFill="1" applyBorder="1"/>
    <xf numFmtId="3" fontId="5" fillId="2" borderId="4" xfId="0" applyNumberFormat="1" applyFont="1" applyFill="1" applyBorder="1" applyAlignment="1">
      <alignment horizontal="center"/>
    </xf>
    <xf numFmtId="3" fontId="4" fillId="2" borderId="27" xfId="0" applyNumberFormat="1" applyFont="1" applyFill="1" applyBorder="1"/>
    <xf numFmtId="0" fontId="4" fillId="0" borderId="1" xfId="0" applyNumberFormat="1" applyFont="1" applyFill="1" applyBorder="1"/>
    <xf numFmtId="3" fontId="5" fillId="0" borderId="3" xfId="0" applyNumberFormat="1" applyFont="1" applyFill="1" applyBorder="1" applyAlignment="1">
      <alignment horizontal="center"/>
    </xf>
    <xf numFmtId="3" fontId="4" fillId="0" borderId="3" xfId="0" applyNumberFormat="1" applyFont="1" applyFill="1" applyBorder="1"/>
    <xf numFmtId="3" fontId="3" fillId="0" borderId="31" xfId="0" applyNumberFormat="1" applyFont="1" applyBorder="1" applyAlignment="1">
      <alignment horizontal="center" wrapText="1"/>
    </xf>
    <xf numFmtId="165" fontId="2" fillId="0" borderId="26" xfId="1" applyNumberFormat="1" applyFont="1" applyFill="1" applyBorder="1"/>
    <xf numFmtId="3" fontId="2" fillId="0" borderId="33" xfId="0" applyNumberFormat="1" applyFont="1" applyFill="1" applyBorder="1"/>
    <xf numFmtId="3" fontId="2" fillId="0" borderId="17" xfId="0" applyNumberFormat="1" applyFont="1" applyFill="1" applyBorder="1"/>
    <xf numFmtId="3" fontId="3" fillId="0" borderId="34" xfId="0" applyNumberFormat="1" applyFont="1" applyBorder="1" applyAlignment="1">
      <alignment horizontal="center" wrapText="1"/>
    </xf>
    <xf numFmtId="3" fontId="4" fillId="2" borderId="37" xfId="0" applyNumberFormat="1" applyFont="1" applyFill="1" applyBorder="1"/>
    <xf numFmtId="3" fontId="4" fillId="4" borderId="37" xfId="0" applyNumberFormat="1" applyFont="1" applyFill="1" applyBorder="1"/>
    <xf numFmtId="3" fontId="10" fillId="2" borderId="4" xfId="0" applyNumberFormat="1" applyFont="1" applyFill="1" applyBorder="1" applyAlignment="1">
      <alignment horizontal="center" wrapText="1"/>
    </xf>
    <xf numFmtId="3" fontId="4" fillId="2" borderId="4" xfId="0" applyNumberFormat="1" applyFont="1" applyFill="1" applyBorder="1"/>
    <xf numFmtId="3" fontId="4" fillId="2" borderId="3" xfId="0" applyNumberFormat="1" applyFont="1" applyFill="1" applyBorder="1"/>
    <xf numFmtId="3" fontId="4" fillId="4" borderId="4" xfId="0" applyNumberFormat="1" applyFont="1" applyFill="1" applyBorder="1"/>
    <xf numFmtId="3" fontId="4" fillId="4" borderId="3" xfId="0" applyNumberFormat="1" applyFont="1" applyFill="1" applyBorder="1"/>
    <xf numFmtId="3" fontId="8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3" fontId="8" fillId="0" borderId="2" xfId="0" applyNumberFormat="1" applyFont="1" applyBorder="1" applyAlignment="1">
      <alignment horizontal="left"/>
    </xf>
    <xf numFmtId="3" fontId="4" fillId="0" borderId="6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top" wrapText="1"/>
    </xf>
    <xf numFmtId="3" fontId="4" fillId="0" borderId="8" xfId="0" applyNumberFormat="1" applyFont="1" applyBorder="1" applyAlignment="1">
      <alignment horizontal="center" vertical="top" wrapText="1"/>
    </xf>
    <xf numFmtId="3" fontId="4" fillId="0" borderId="9" xfId="0" applyNumberFormat="1" applyFont="1" applyBorder="1" applyAlignment="1">
      <alignment horizontal="center" vertical="top" wrapText="1"/>
    </xf>
    <xf numFmtId="3" fontId="4" fillId="0" borderId="10" xfId="0" applyNumberFormat="1" applyFont="1" applyBorder="1" applyAlignment="1">
      <alignment horizontal="center" vertical="top" wrapText="1"/>
    </xf>
  </cellXfs>
  <cellStyles count="3">
    <cellStyle name="Migliaia" xfId="1" builtinId="3"/>
    <cellStyle name="Migliaia [0]" xfId="2" builtinId="6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65"/>
  <sheetViews>
    <sheetView tabSelected="1" workbookViewId="0">
      <selection activeCell="A63" sqref="A63"/>
    </sheetView>
  </sheetViews>
  <sheetFormatPr defaultRowHeight="15"/>
  <cols>
    <col min="2" max="2" width="19.85546875" customWidth="1"/>
  </cols>
  <sheetData>
    <row r="1" spans="1:15" ht="15.75" thickBot="1">
      <c r="A1" s="1"/>
      <c r="B1" s="2"/>
      <c r="C1" s="1"/>
      <c r="D1" s="1"/>
      <c r="E1" s="1"/>
      <c r="F1" s="1"/>
      <c r="G1" s="1"/>
      <c r="H1" s="3"/>
      <c r="I1" s="3"/>
      <c r="J1" s="3"/>
      <c r="K1" s="3"/>
      <c r="L1" s="1"/>
      <c r="M1" s="1"/>
      <c r="N1" s="1"/>
      <c r="O1" s="4" t="s">
        <v>0</v>
      </c>
    </row>
    <row r="2" spans="1:15">
      <c r="A2" s="5" t="s">
        <v>1</v>
      </c>
      <c r="B2" s="6"/>
      <c r="C2" s="5"/>
      <c r="D2" s="5"/>
      <c r="E2" s="5"/>
      <c r="F2" s="5"/>
      <c r="G2" s="5"/>
      <c r="H2" s="7"/>
      <c r="I2" s="7"/>
      <c r="J2" s="7"/>
      <c r="K2" s="7"/>
      <c r="L2" s="5"/>
      <c r="M2" s="5"/>
      <c r="N2" s="5"/>
      <c r="O2" s="1"/>
    </row>
    <row r="3" spans="1:15" ht="15.75" thickBot="1">
      <c r="A3" s="5" t="s">
        <v>2</v>
      </c>
      <c r="B3" s="8"/>
      <c r="C3" s="5"/>
      <c r="D3" s="5"/>
      <c r="E3" s="5"/>
      <c r="F3" s="5"/>
      <c r="G3" s="5"/>
      <c r="H3" s="7"/>
      <c r="I3" s="7"/>
      <c r="J3" s="7"/>
      <c r="K3" s="7"/>
      <c r="L3" s="5"/>
      <c r="M3" s="5"/>
      <c r="N3" s="5"/>
      <c r="O3" s="1"/>
    </row>
    <row r="4" spans="1:15" ht="15.75" thickBot="1">
      <c r="A4" s="1"/>
      <c r="B4" s="102" t="s">
        <v>3</v>
      </c>
      <c r="C4" s="103"/>
      <c r="D4" s="1"/>
      <c r="E4" s="1"/>
      <c r="F4" s="1"/>
      <c r="G4" s="1"/>
      <c r="H4" s="3"/>
      <c r="I4" s="3"/>
      <c r="J4" s="3"/>
      <c r="K4" s="104" t="s">
        <v>4</v>
      </c>
      <c r="L4" s="105"/>
      <c r="M4" s="105"/>
      <c r="N4" s="106"/>
      <c r="O4" s="1"/>
    </row>
    <row r="5" spans="1:15" ht="15.75" thickBot="1">
      <c r="A5" s="1"/>
      <c r="B5" s="9" t="s">
        <v>5</v>
      </c>
      <c r="C5" s="10" t="s">
        <v>6</v>
      </c>
      <c r="D5" s="1"/>
      <c r="E5" s="1"/>
      <c r="F5" s="1"/>
      <c r="G5" s="1"/>
      <c r="H5" s="3"/>
      <c r="I5" s="3"/>
      <c r="J5" s="3"/>
      <c r="K5" s="107" t="s">
        <v>7</v>
      </c>
      <c r="L5" s="108"/>
      <c r="M5" s="108"/>
      <c r="N5" s="109"/>
      <c r="O5" s="1"/>
    </row>
    <row r="6" spans="1:15">
      <c r="A6" s="1"/>
      <c r="B6" s="11"/>
      <c r="C6" s="12"/>
      <c r="D6" s="1"/>
      <c r="E6" s="1"/>
      <c r="F6" s="1"/>
      <c r="G6" s="1"/>
      <c r="H6" s="3"/>
      <c r="I6" s="3"/>
      <c r="J6" s="3"/>
      <c r="K6" s="13"/>
      <c r="L6" s="13"/>
      <c r="M6" s="13"/>
      <c r="N6" s="13"/>
      <c r="O6" s="1"/>
    </row>
    <row r="7" spans="1:15">
      <c r="A7" s="1"/>
      <c r="B7" s="14"/>
      <c r="C7" s="15"/>
      <c r="D7" s="1"/>
      <c r="E7" s="1"/>
      <c r="F7" s="1"/>
      <c r="G7" s="15"/>
      <c r="H7" s="16"/>
      <c r="I7" s="16"/>
      <c r="J7" s="3"/>
      <c r="K7" s="3"/>
      <c r="L7" s="1"/>
      <c r="M7" s="1"/>
      <c r="N7" s="1"/>
      <c r="O7" s="1"/>
    </row>
    <row r="8" spans="1:15" ht="15.75" thickBot="1">
      <c r="A8" s="110" t="s">
        <v>8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</row>
    <row r="9" spans="1:15">
      <c r="A9" s="17"/>
      <c r="B9" s="111" t="s">
        <v>9</v>
      </c>
      <c r="C9" s="113" t="s">
        <v>10</v>
      </c>
      <c r="D9" s="114"/>
      <c r="E9" s="113" t="s">
        <v>11</v>
      </c>
      <c r="F9" s="115"/>
      <c r="G9" s="116"/>
      <c r="H9" s="98" t="s">
        <v>12</v>
      </c>
      <c r="I9" s="98" t="s">
        <v>13</v>
      </c>
      <c r="J9" s="98" t="s">
        <v>14</v>
      </c>
      <c r="K9" s="98" t="s">
        <v>15</v>
      </c>
      <c r="L9" s="100" t="s">
        <v>16</v>
      </c>
      <c r="M9" s="100" t="s">
        <v>17</v>
      </c>
      <c r="N9" s="100" t="s">
        <v>18</v>
      </c>
      <c r="O9" s="100" t="s">
        <v>19</v>
      </c>
    </row>
    <row r="10" spans="1:15" ht="25.5" customHeight="1" thickBot="1">
      <c r="A10" s="18"/>
      <c r="B10" s="112"/>
      <c r="C10" s="19" t="s">
        <v>20</v>
      </c>
      <c r="D10" s="20" t="s">
        <v>21</v>
      </c>
      <c r="E10" s="19" t="s">
        <v>22</v>
      </c>
      <c r="F10" s="21" t="s">
        <v>23</v>
      </c>
      <c r="G10" s="22" t="s">
        <v>24</v>
      </c>
      <c r="H10" s="99"/>
      <c r="I10" s="99"/>
      <c r="J10" s="99"/>
      <c r="K10" s="99"/>
      <c r="L10" s="101"/>
      <c r="M10" s="101"/>
      <c r="N10" s="101"/>
      <c r="O10" s="101"/>
    </row>
    <row r="11" spans="1:15" ht="16.5" thickBot="1">
      <c r="A11" s="95" t="s">
        <v>25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7"/>
    </row>
    <row r="12" spans="1:15" ht="18.75" customHeight="1" thickBot="1">
      <c r="A12" s="23">
        <v>10100</v>
      </c>
      <c r="B12" s="24" t="s">
        <v>26</v>
      </c>
      <c r="C12" s="25">
        <f>690+161</f>
        <v>851</v>
      </c>
      <c r="D12" s="26">
        <f>221+67</f>
        <v>288</v>
      </c>
      <c r="E12" s="26">
        <f>118+1410-1044</f>
        <v>484</v>
      </c>
      <c r="F12" s="26">
        <f>38+25+50</f>
        <v>113</v>
      </c>
      <c r="G12" s="26">
        <f>99+633</f>
        <v>732</v>
      </c>
      <c r="H12" s="26">
        <f>3877+607+463</f>
        <v>4947</v>
      </c>
      <c r="I12" s="26">
        <v>1</v>
      </c>
      <c r="J12" s="26">
        <f>362+75+3</f>
        <v>440</v>
      </c>
      <c r="K12" s="26">
        <f>604+182+54</f>
        <v>840</v>
      </c>
      <c r="L12" s="26">
        <v>120</v>
      </c>
      <c r="M12" s="26">
        <f>150+350</f>
        <v>500</v>
      </c>
      <c r="N12" s="27">
        <v>430</v>
      </c>
      <c r="O12" s="28">
        <f t="shared" ref="O12:O17" si="0">SUM(C12:N12)</f>
        <v>9746</v>
      </c>
    </row>
    <row r="13" spans="1:15" ht="27.75" customHeight="1" thickBot="1">
      <c r="A13" s="29">
        <v>10200</v>
      </c>
      <c r="B13" s="24" t="s">
        <v>27</v>
      </c>
      <c r="C13" s="25">
        <v>1</v>
      </c>
      <c r="D13" s="26">
        <v>1</v>
      </c>
      <c r="E13" s="26">
        <v>0</v>
      </c>
      <c r="F13" s="26">
        <v>3</v>
      </c>
      <c r="G13" s="26">
        <v>3</v>
      </c>
      <c r="H13" s="26">
        <v>227</v>
      </c>
      <c r="I13" s="26">
        <v>0</v>
      </c>
      <c r="J13" s="26">
        <v>30</v>
      </c>
      <c r="K13" s="26">
        <v>0</v>
      </c>
      <c r="L13" s="26">
        <v>5</v>
      </c>
      <c r="M13" s="26">
        <v>30</v>
      </c>
      <c r="N13" s="27">
        <v>0</v>
      </c>
      <c r="O13" s="28">
        <f t="shared" si="0"/>
        <v>300</v>
      </c>
    </row>
    <row r="14" spans="1:15" ht="30" customHeight="1" thickBot="1">
      <c r="A14" s="29">
        <v>10300</v>
      </c>
      <c r="B14" s="24" t="s">
        <v>28</v>
      </c>
      <c r="C14" s="30">
        <v>0</v>
      </c>
      <c r="D14" s="31">
        <v>1</v>
      </c>
      <c r="E14" s="31">
        <v>273</v>
      </c>
      <c r="F14" s="31">
        <v>4</v>
      </c>
      <c r="G14" s="31">
        <v>6</v>
      </c>
      <c r="H14" s="31">
        <v>447</v>
      </c>
      <c r="I14" s="31">
        <v>0</v>
      </c>
      <c r="J14" s="31">
        <v>0</v>
      </c>
      <c r="K14" s="31">
        <v>46</v>
      </c>
      <c r="L14" s="31">
        <v>0</v>
      </c>
      <c r="M14" s="31">
        <v>0</v>
      </c>
      <c r="N14" s="31">
        <v>0</v>
      </c>
      <c r="O14" s="28">
        <f t="shared" si="0"/>
        <v>777</v>
      </c>
    </row>
    <row r="15" spans="1:15" ht="26.25" customHeight="1" thickBot="1">
      <c r="A15" s="23">
        <v>10400</v>
      </c>
      <c r="B15" s="24" t="s">
        <v>29</v>
      </c>
      <c r="C15" s="25">
        <v>37</v>
      </c>
      <c r="D15" s="26">
        <v>8</v>
      </c>
      <c r="E15" s="26">
        <v>2223</v>
      </c>
      <c r="F15" s="26">
        <v>93</v>
      </c>
      <c r="G15" s="26">
        <v>30</v>
      </c>
      <c r="H15" s="26">
        <v>2386</v>
      </c>
      <c r="I15" s="26">
        <v>0</v>
      </c>
      <c r="J15" s="26">
        <v>0</v>
      </c>
      <c r="K15" s="26">
        <v>99</v>
      </c>
      <c r="L15" s="26">
        <v>10</v>
      </c>
      <c r="M15" s="26">
        <v>25</v>
      </c>
      <c r="N15" s="27">
        <v>2</v>
      </c>
      <c r="O15" s="28">
        <f t="shared" si="0"/>
        <v>4913</v>
      </c>
    </row>
    <row r="16" spans="1:15" ht="27.75" customHeight="1" thickBot="1">
      <c r="A16" s="29">
        <v>10500</v>
      </c>
      <c r="B16" s="24" t="s">
        <v>30</v>
      </c>
      <c r="C16" s="32">
        <v>242</v>
      </c>
      <c r="D16" s="33">
        <v>1</v>
      </c>
      <c r="E16" s="33">
        <v>71</v>
      </c>
      <c r="F16" s="33">
        <v>1</v>
      </c>
      <c r="G16" s="33">
        <v>1</v>
      </c>
      <c r="H16" s="33">
        <v>116</v>
      </c>
      <c r="I16" s="33">
        <v>0</v>
      </c>
      <c r="J16" s="33">
        <v>38</v>
      </c>
      <c r="K16" s="33">
        <v>29</v>
      </c>
      <c r="L16" s="33">
        <v>0</v>
      </c>
      <c r="M16" s="33">
        <v>0</v>
      </c>
      <c r="N16" s="33">
        <v>1</v>
      </c>
      <c r="O16" s="28">
        <f t="shared" si="0"/>
        <v>500</v>
      </c>
    </row>
    <row r="17" spans="1:15" ht="18.75" customHeight="1" thickBot="1">
      <c r="A17" s="34">
        <v>10600</v>
      </c>
      <c r="B17" s="35" t="s">
        <v>31</v>
      </c>
      <c r="C17" s="36">
        <v>0</v>
      </c>
      <c r="D17" s="37">
        <v>1</v>
      </c>
      <c r="E17" s="37">
        <v>0</v>
      </c>
      <c r="F17" s="37">
        <v>7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30</v>
      </c>
      <c r="M17" s="37">
        <v>40</v>
      </c>
      <c r="N17" s="37">
        <v>0</v>
      </c>
      <c r="O17" s="28">
        <f t="shared" si="0"/>
        <v>78</v>
      </c>
    </row>
    <row r="18" spans="1:15" ht="15.75" thickBot="1">
      <c r="A18" s="38">
        <v>19999</v>
      </c>
      <c r="B18" s="39" t="s">
        <v>19</v>
      </c>
      <c r="C18" s="40">
        <f>SUM(C12:C17)</f>
        <v>1131</v>
      </c>
      <c r="D18" s="40">
        <f t="shared" ref="D18:O18" si="1">SUM(D12:D17)</f>
        <v>300</v>
      </c>
      <c r="E18" s="40">
        <f t="shared" si="1"/>
        <v>3051</v>
      </c>
      <c r="F18" s="40">
        <f t="shared" si="1"/>
        <v>221</v>
      </c>
      <c r="G18" s="40">
        <f t="shared" si="1"/>
        <v>772</v>
      </c>
      <c r="H18" s="40">
        <f t="shared" si="1"/>
        <v>8123</v>
      </c>
      <c r="I18" s="40">
        <f t="shared" si="1"/>
        <v>1</v>
      </c>
      <c r="J18" s="40">
        <f t="shared" si="1"/>
        <v>508</v>
      </c>
      <c r="K18" s="40">
        <f t="shared" si="1"/>
        <v>1014</v>
      </c>
      <c r="L18" s="40">
        <f t="shared" si="1"/>
        <v>165</v>
      </c>
      <c r="M18" s="40">
        <f t="shared" si="1"/>
        <v>595</v>
      </c>
      <c r="N18" s="40">
        <f t="shared" si="1"/>
        <v>433</v>
      </c>
      <c r="O18" s="40">
        <f t="shared" si="1"/>
        <v>16314</v>
      </c>
    </row>
    <row r="19" spans="1:15" ht="16.5" thickBot="1">
      <c r="A19" s="95" t="s">
        <v>32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7"/>
    </row>
    <row r="20" spans="1:15">
      <c r="A20" s="41">
        <v>20100</v>
      </c>
      <c r="B20" s="42" t="s">
        <v>33</v>
      </c>
      <c r="C20" s="31">
        <v>183</v>
      </c>
      <c r="D20" s="31">
        <v>1</v>
      </c>
      <c r="E20" s="31">
        <v>5330</v>
      </c>
      <c r="F20" s="31">
        <v>1</v>
      </c>
      <c r="G20" s="31">
        <v>39</v>
      </c>
      <c r="H20" s="31">
        <v>50</v>
      </c>
      <c r="I20" s="31">
        <v>0</v>
      </c>
      <c r="J20" s="31">
        <v>0</v>
      </c>
      <c r="K20" s="31">
        <v>50</v>
      </c>
      <c r="L20" s="31">
        <v>0</v>
      </c>
      <c r="M20" s="31"/>
      <c r="N20" s="31">
        <v>320</v>
      </c>
      <c r="O20" s="43">
        <f>SUM(C20:N20)</f>
        <v>5974</v>
      </c>
    </row>
    <row r="21" spans="1:15">
      <c r="A21" s="41">
        <v>20201</v>
      </c>
      <c r="B21" s="44" t="s">
        <v>34</v>
      </c>
      <c r="C21" s="31">
        <v>4</v>
      </c>
      <c r="D21" s="31">
        <v>14</v>
      </c>
      <c r="E21" s="45">
        <f>11456+187</f>
        <v>11643</v>
      </c>
      <c r="F21" s="31">
        <v>34</v>
      </c>
      <c r="G21" s="31">
        <v>82</v>
      </c>
      <c r="H21" s="31">
        <v>629</v>
      </c>
      <c r="I21" s="31">
        <v>0</v>
      </c>
      <c r="J21" s="31">
        <v>193</v>
      </c>
      <c r="K21" s="31">
        <v>1131</v>
      </c>
      <c r="L21" s="31">
        <v>0</v>
      </c>
      <c r="M21" s="31">
        <v>18</v>
      </c>
      <c r="N21" s="31">
        <v>250</v>
      </c>
      <c r="O21" s="43">
        <f t="shared" ref="O21:O51" si="2">SUM(C21:N21)</f>
        <v>13998</v>
      </c>
    </row>
    <row r="22" spans="1:15">
      <c r="A22" s="41">
        <v>20202</v>
      </c>
      <c r="B22" s="44" t="s">
        <v>35</v>
      </c>
      <c r="C22" s="33"/>
      <c r="D22" s="33"/>
      <c r="E22" s="45">
        <v>3384</v>
      </c>
      <c r="F22" s="33"/>
      <c r="G22" s="33">
        <v>3</v>
      </c>
      <c r="H22" s="33"/>
      <c r="I22" s="33"/>
      <c r="J22" s="33">
        <v>7</v>
      </c>
      <c r="K22" s="33">
        <v>84</v>
      </c>
      <c r="L22" s="33"/>
      <c r="M22" s="33"/>
      <c r="N22" s="33">
        <v>5</v>
      </c>
      <c r="O22" s="43">
        <f t="shared" si="2"/>
        <v>3483</v>
      </c>
    </row>
    <row r="23" spans="1:15" ht="27.75" customHeight="1">
      <c r="A23" s="46">
        <v>20300</v>
      </c>
      <c r="B23" s="24" t="s">
        <v>36</v>
      </c>
      <c r="C23" s="31">
        <v>49</v>
      </c>
      <c r="D23" s="31">
        <v>6</v>
      </c>
      <c r="E23" s="31">
        <v>1105</v>
      </c>
      <c r="F23" s="31">
        <v>22</v>
      </c>
      <c r="G23" s="31">
        <v>194</v>
      </c>
      <c r="H23" s="31">
        <v>3297</v>
      </c>
      <c r="I23" s="31">
        <v>0</v>
      </c>
      <c r="J23" s="31">
        <v>752</v>
      </c>
      <c r="K23" s="31">
        <v>52</v>
      </c>
      <c r="L23" s="31">
        <v>0</v>
      </c>
      <c r="M23" s="31">
        <v>4</v>
      </c>
      <c r="N23" s="31">
        <v>630</v>
      </c>
      <c r="O23" s="43">
        <f t="shared" si="2"/>
        <v>6111</v>
      </c>
    </row>
    <row r="24" spans="1:15" ht="37.5" customHeight="1">
      <c r="A24" s="41">
        <v>20401</v>
      </c>
      <c r="B24" s="47" t="s">
        <v>37</v>
      </c>
      <c r="C24" s="31"/>
      <c r="D24" s="31"/>
      <c r="E24" s="37">
        <v>28693</v>
      </c>
      <c r="F24" s="31"/>
      <c r="G24" s="31"/>
      <c r="H24" s="31"/>
      <c r="I24" s="31"/>
      <c r="J24" s="31"/>
      <c r="K24" s="31"/>
      <c r="L24" s="31"/>
      <c r="M24" s="31"/>
      <c r="N24" s="31">
        <v>0</v>
      </c>
      <c r="O24" s="43">
        <f t="shared" si="2"/>
        <v>28693</v>
      </c>
    </row>
    <row r="25" spans="1:15" ht="29.25" customHeight="1">
      <c r="A25" s="48">
        <v>20402</v>
      </c>
      <c r="B25" s="49" t="s">
        <v>38</v>
      </c>
      <c r="C25" s="36">
        <v>23663</v>
      </c>
      <c r="D25" s="37">
        <v>3</v>
      </c>
      <c r="E25" s="37">
        <v>0</v>
      </c>
      <c r="F25" s="37">
        <v>8</v>
      </c>
      <c r="G25" s="37">
        <v>325</v>
      </c>
      <c r="H25" s="37">
        <v>588</v>
      </c>
      <c r="I25" s="37">
        <v>0</v>
      </c>
      <c r="J25" s="37">
        <v>78</v>
      </c>
      <c r="K25" s="37">
        <v>650</v>
      </c>
      <c r="L25" s="37">
        <v>0</v>
      </c>
      <c r="M25" s="37">
        <v>0</v>
      </c>
      <c r="N25" s="50">
        <v>190</v>
      </c>
      <c r="O25" s="43">
        <f t="shared" si="2"/>
        <v>25505</v>
      </c>
    </row>
    <row r="26" spans="1:15" ht="23.25" customHeight="1">
      <c r="A26" s="51">
        <v>20500</v>
      </c>
      <c r="B26" s="52" t="s">
        <v>39</v>
      </c>
      <c r="C26" s="36">
        <v>172</v>
      </c>
      <c r="D26" s="36">
        <v>5</v>
      </c>
      <c r="E26" s="36">
        <v>3447</v>
      </c>
      <c r="F26" s="36">
        <v>348</v>
      </c>
      <c r="G26" s="36">
        <v>25</v>
      </c>
      <c r="H26" s="36">
        <v>87</v>
      </c>
      <c r="I26" s="36">
        <v>0</v>
      </c>
      <c r="J26" s="36">
        <v>27</v>
      </c>
      <c r="K26" s="36">
        <v>203</v>
      </c>
      <c r="L26" s="36">
        <v>0</v>
      </c>
      <c r="M26" s="36">
        <v>0</v>
      </c>
      <c r="N26" s="53">
        <v>102</v>
      </c>
      <c r="O26" s="43">
        <f t="shared" si="2"/>
        <v>4416</v>
      </c>
    </row>
    <row r="27" spans="1:15">
      <c r="A27" s="54">
        <v>20601</v>
      </c>
      <c r="B27" s="55" t="s">
        <v>40</v>
      </c>
      <c r="C27" s="56">
        <v>156</v>
      </c>
      <c r="D27" s="57">
        <f>17+372</f>
        <v>389</v>
      </c>
      <c r="E27" s="57">
        <f>2959+4297+300</f>
        <v>7556</v>
      </c>
      <c r="F27" s="57">
        <v>120</v>
      </c>
      <c r="G27" s="57">
        <v>2053</v>
      </c>
      <c r="H27" s="57">
        <f>7863+700</f>
        <v>8563</v>
      </c>
      <c r="I27" s="57">
        <v>13</v>
      </c>
      <c r="J27" s="57">
        <f>729+200</f>
        <v>929</v>
      </c>
      <c r="K27" s="57">
        <f>1579+400</f>
        <v>1979</v>
      </c>
      <c r="L27" s="57">
        <f>1917-50</f>
        <v>1867</v>
      </c>
      <c r="M27" s="57">
        <v>38</v>
      </c>
      <c r="N27" s="58">
        <v>1120</v>
      </c>
      <c r="O27" s="43">
        <f t="shared" si="2"/>
        <v>24783</v>
      </c>
    </row>
    <row r="28" spans="1:15">
      <c r="A28" s="54">
        <v>20602</v>
      </c>
      <c r="B28" s="55" t="s">
        <v>41</v>
      </c>
      <c r="C28" s="56">
        <v>186</v>
      </c>
      <c r="D28" s="57"/>
      <c r="E28" s="57">
        <f>3157+4201</f>
        <v>7358</v>
      </c>
      <c r="F28" s="57">
        <v>135</v>
      </c>
      <c r="G28" s="57">
        <v>920</v>
      </c>
      <c r="H28" s="57">
        <f>3842+700</f>
        <v>4542</v>
      </c>
      <c r="I28" s="57"/>
      <c r="J28" s="57">
        <v>790</v>
      </c>
      <c r="K28" s="57">
        <v>650</v>
      </c>
      <c r="L28" s="57"/>
      <c r="M28" s="57">
        <v>120</v>
      </c>
      <c r="N28" s="58">
        <v>290</v>
      </c>
      <c r="O28" s="43">
        <f t="shared" si="2"/>
        <v>14991</v>
      </c>
    </row>
    <row r="29" spans="1:15" ht="41.25" customHeight="1">
      <c r="A29" s="59">
        <v>20603</v>
      </c>
      <c r="B29" s="60" t="s">
        <v>42</v>
      </c>
      <c r="C29" s="56">
        <v>101</v>
      </c>
      <c r="D29" s="57"/>
      <c r="E29" s="57">
        <f>811+1528+700</f>
        <v>3039</v>
      </c>
      <c r="F29" s="57"/>
      <c r="G29" s="57">
        <v>920</v>
      </c>
      <c r="H29" s="57">
        <f>2731+600</f>
        <v>3331</v>
      </c>
      <c r="I29" s="57"/>
      <c r="J29" s="57">
        <v>395</v>
      </c>
      <c r="K29" s="57">
        <f>520-162</f>
        <v>358</v>
      </c>
      <c r="L29" s="57"/>
      <c r="M29" s="57">
        <v>125</v>
      </c>
      <c r="N29" s="58">
        <v>141</v>
      </c>
      <c r="O29" s="43">
        <f t="shared" si="2"/>
        <v>8410</v>
      </c>
    </row>
    <row r="30" spans="1:15" ht="15.75" thickBot="1">
      <c r="A30" s="61">
        <v>20700</v>
      </c>
      <c r="B30" s="62" t="s">
        <v>43</v>
      </c>
      <c r="C30" s="63"/>
      <c r="D30" s="64"/>
      <c r="E30" s="64">
        <v>3948</v>
      </c>
      <c r="F30" s="64"/>
      <c r="G30" s="64"/>
      <c r="H30" s="64"/>
      <c r="I30" s="64"/>
      <c r="J30" s="64"/>
      <c r="K30" s="64"/>
      <c r="L30" s="64"/>
      <c r="M30" s="64">
        <v>255</v>
      </c>
      <c r="N30" s="64">
        <v>0</v>
      </c>
      <c r="O30" s="43">
        <f t="shared" si="2"/>
        <v>4203</v>
      </c>
    </row>
    <row r="31" spans="1:15" ht="29.25" customHeight="1">
      <c r="A31" s="51">
        <v>20801</v>
      </c>
      <c r="B31" s="65" t="s">
        <v>44</v>
      </c>
      <c r="C31" s="66">
        <v>586</v>
      </c>
      <c r="D31" s="67">
        <v>5</v>
      </c>
      <c r="E31" s="67">
        <v>6</v>
      </c>
      <c r="F31" s="67">
        <v>54</v>
      </c>
      <c r="G31" s="67">
        <v>8</v>
      </c>
      <c r="H31" s="67">
        <v>954</v>
      </c>
      <c r="I31" s="67">
        <v>0</v>
      </c>
      <c r="J31" s="67">
        <v>105</v>
      </c>
      <c r="K31" s="67">
        <v>184</v>
      </c>
      <c r="L31" s="67">
        <v>0</v>
      </c>
      <c r="M31" s="67">
        <v>4</v>
      </c>
      <c r="N31" s="68">
        <v>530</v>
      </c>
      <c r="O31" s="43">
        <f t="shared" si="2"/>
        <v>2436</v>
      </c>
    </row>
    <row r="32" spans="1:15" ht="37.5" customHeight="1">
      <c r="A32" s="51">
        <v>20802</v>
      </c>
      <c r="B32" s="65" t="s">
        <v>45</v>
      </c>
      <c r="C32" s="66">
        <v>243</v>
      </c>
      <c r="D32" s="67">
        <v>66</v>
      </c>
      <c r="E32" s="67">
        <v>287</v>
      </c>
      <c r="F32" s="67">
        <v>13</v>
      </c>
      <c r="G32" s="67">
        <v>23</v>
      </c>
      <c r="H32" s="67">
        <v>880</v>
      </c>
      <c r="I32" s="67">
        <v>0</v>
      </c>
      <c r="J32" s="67">
        <v>119</v>
      </c>
      <c r="K32" s="67">
        <v>62</v>
      </c>
      <c r="L32" s="67">
        <v>0</v>
      </c>
      <c r="M32" s="67">
        <v>0</v>
      </c>
      <c r="N32" s="68">
        <v>80</v>
      </c>
      <c r="O32" s="43">
        <f t="shared" si="2"/>
        <v>1773</v>
      </c>
    </row>
    <row r="33" spans="1:15" ht="19.5" customHeight="1" thickBot="1">
      <c r="A33" s="61">
        <v>20803</v>
      </c>
      <c r="B33" s="69" t="s">
        <v>46</v>
      </c>
      <c r="C33" s="70">
        <v>323</v>
      </c>
      <c r="D33" s="71">
        <v>2</v>
      </c>
      <c r="E33" s="71">
        <v>6</v>
      </c>
      <c r="F33" s="71">
        <v>6</v>
      </c>
      <c r="G33" s="71">
        <v>32</v>
      </c>
      <c r="H33" s="71">
        <v>3137</v>
      </c>
      <c r="I33" s="71">
        <v>0</v>
      </c>
      <c r="J33" s="71">
        <v>76</v>
      </c>
      <c r="K33" s="71">
        <v>0</v>
      </c>
      <c r="L33" s="71">
        <v>0</v>
      </c>
      <c r="M33" s="71">
        <v>0</v>
      </c>
      <c r="N33" s="72">
        <v>620</v>
      </c>
      <c r="O33" s="43">
        <f t="shared" si="2"/>
        <v>4202</v>
      </c>
    </row>
    <row r="34" spans="1:15" ht="33" customHeight="1">
      <c r="A34" s="48">
        <v>20804</v>
      </c>
      <c r="B34" s="73" t="s">
        <v>47</v>
      </c>
      <c r="C34" s="66">
        <v>0</v>
      </c>
      <c r="D34" s="67">
        <v>0</v>
      </c>
      <c r="E34" s="67">
        <v>3327</v>
      </c>
      <c r="F34" s="67">
        <v>81</v>
      </c>
      <c r="G34" s="67">
        <v>8</v>
      </c>
      <c r="H34" s="67">
        <v>0</v>
      </c>
      <c r="I34" s="67">
        <v>0</v>
      </c>
      <c r="J34" s="67">
        <v>0</v>
      </c>
      <c r="K34" s="67">
        <v>0</v>
      </c>
      <c r="L34" s="67">
        <v>0</v>
      </c>
      <c r="M34" s="67">
        <v>0</v>
      </c>
      <c r="N34" s="68">
        <v>450</v>
      </c>
      <c r="O34" s="43">
        <f t="shared" si="2"/>
        <v>3866</v>
      </c>
    </row>
    <row r="35" spans="1:15" ht="30" customHeight="1">
      <c r="A35" s="51">
        <v>20805</v>
      </c>
      <c r="B35" s="65" t="s">
        <v>48</v>
      </c>
      <c r="C35" s="66">
        <v>86</v>
      </c>
      <c r="D35" s="67">
        <v>0</v>
      </c>
      <c r="E35" s="67">
        <v>0</v>
      </c>
      <c r="F35" s="67">
        <v>5</v>
      </c>
      <c r="G35" s="67">
        <v>14</v>
      </c>
      <c r="H35" s="67">
        <v>661</v>
      </c>
      <c r="I35" s="67">
        <v>0</v>
      </c>
      <c r="J35" s="67">
        <v>187</v>
      </c>
      <c r="K35" s="67">
        <v>27</v>
      </c>
      <c r="L35" s="67">
        <v>0</v>
      </c>
      <c r="M35" s="67">
        <v>3</v>
      </c>
      <c r="N35" s="68">
        <v>150</v>
      </c>
      <c r="O35" s="43">
        <f t="shared" si="2"/>
        <v>1133</v>
      </c>
    </row>
    <row r="36" spans="1:15">
      <c r="A36" s="51">
        <v>20806</v>
      </c>
      <c r="B36" s="74" t="s">
        <v>49</v>
      </c>
      <c r="C36" s="66"/>
      <c r="D36" s="67">
        <v>1</v>
      </c>
      <c r="E36" s="67"/>
      <c r="F36" s="67"/>
      <c r="G36" s="67"/>
      <c r="H36" s="67"/>
      <c r="I36" s="67"/>
      <c r="J36" s="67"/>
      <c r="K36" s="67"/>
      <c r="L36" s="67"/>
      <c r="M36" s="67"/>
      <c r="N36" s="68"/>
      <c r="O36" s="43">
        <f t="shared" si="2"/>
        <v>1</v>
      </c>
    </row>
    <row r="37" spans="1:15" ht="25.5" customHeight="1">
      <c r="A37" s="51">
        <v>20807</v>
      </c>
      <c r="B37" s="65" t="s">
        <v>50</v>
      </c>
      <c r="C37" s="66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8"/>
      <c r="O37" s="43">
        <f t="shared" si="2"/>
        <v>0</v>
      </c>
    </row>
    <row r="38" spans="1:15" ht="27" thickBot="1">
      <c r="A38" s="61">
        <v>20808</v>
      </c>
      <c r="B38" s="75" t="s">
        <v>51</v>
      </c>
      <c r="C38" s="70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2"/>
      <c r="O38" s="43">
        <f t="shared" si="2"/>
        <v>0</v>
      </c>
    </row>
    <row r="39" spans="1:15" ht="15.75" thickBot="1">
      <c r="A39" s="61">
        <v>20808</v>
      </c>
      <c r="B39" s="74" t="s">
        <v>46</v>
      </c>
      <c r="C39" s="66">
        <v>12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8"/>
      <c r="O39" s="43">
        <f t="shared" si="2"/>
        <v>12</v>
      </c>
    </row>
    <row r="40" spans="1:15" ht="27" thickBot="1">
      <c r="A40" s="61">
        <v>20808</v>
      </c>
      <c r="B40" s="65" t="s">
        <v>47</v>
      </c>
      <c r="C40" s="66">
        <v>0</v>
      </c>
      <c r="D40" s="67">
        <v>0</v>
      </c>
      <c r="E40" s="67">
        <v>5</v>
      </c>
      <c r="F40" s="67"/>
      <c r="G40" s="67"/>
      <c r="H40" s="67"/>
      <c r="I40" s="67"/>
      <c r="J40" s="67"/>
      <c r="K40" s="67"/>
      <c r="L40" s="67"/>
      <c r="M40" s="67"/>
      <c r="N40" s="68"/>
      <c r="O40" s="43">
        <f t="shared" si="2"/>
        <v>5</v>
      </c>
    </row>
    <row r="41" spans="1:15" ht="27" thickBot="1">
      <c r="A41" s="61">
        <v>20808</v>
      </c>
      <c r="B41" s="65" t="s">
        <v>48</v>
      </c>
      <c r="C41" s="66">
        <v>0</v>
      </c>
      <c r="D41" s="67">
        <v>1</v>
      </c>
      <c r="E41" s="67">
        <v>159</v>
      </c>
      <c r="F41" s="67">
        <v>0</v>
      </c>
      <c r="G41" s="67">
        <v>28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8"/>
      <c r="O41" s="43">
        <f t="shared" si="2"/>
        <v>188</v>
      </c>
    </row>
    <row r="42" spans="1:15" ht="15.75" thickBot="1">
      <c r="A42" s="61">
        <v>20808</v>
      </c>
      <c r="B42" s="74" t="s">
        <v>49</v>
      </c>
      <c r="C42" s="66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8"/>
      <c r="O42" s="43">
        <f t="shared" si="2"/>
        <v>0</v>
      </c>
    </row>
    <row r="43" spans="1:15" ht="27" thickBot="1">
      <c r="A43" s="61">
        <v>20808</v>
      </c>
      <c r="B43" s="65" t="s">
        <v>50</v>
      </c>
      <c r="C43" s="66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8"/>
      <c r="O43" s="43">
        <f t="shared" si="2"/>
        <v>0</v>
      </c>
    </row>
    <row r="44" spans="1:15" ht="27" thickBot="1">
      <c r="A44" s="61">
        <v>20808</v>
      </c>
      <c r="B44" s="65" t="s">
        <v>51</v>
      </c>
      <c r="C44" s="66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8"/>
      <c r="O44" s="43">
        <f t="shared" si="2"/>
        <v>0</v>
      </c>
    </row>
    <row r="45" spans="1:15" ht="15.75" thickBot="1">
      <c r="A45" s="61">
        <v>20808</v>
      </c>
      <c r="B45" s="74" t="s">
        <v>46</v>
      </c>
      <c r="C45" s="66">
        <v>0</v>
      </c>
      <c r="D45" s="67">
        <v>1</v>
      </c>
      <c r="E45" s="67">
        <v>3617</v>
      </c>
      <c r="F45" s="67"/>
      <c r="G45" s="67"/>
      <c r="H45" s="67"/>
      <c r="I45" s="67"/>
      <c r="J45" s="67"/>
      <c r="K45" s="67"/>
      <c r="L45" s="67"/>
      <c r="M45" s="67">
        <v>3</v>
      </c>
      <c r="N45" s="68"/>
      <c r="O45" s="43">
        <f t="shared" si="2"/>
        <v>3621</v>
      </c>
    </row>
    <row r="46" spans="1:15" ht="27" thickBot="1">
      <c r="A46" s="61">
        <v>20808</v>
      </c>
      <c r="B46" s="65" t="s">
        <v>47</v>
      </c>
      <c r="C46" s="66">
        <v>62</v>
      </c>
      <c r="D46" s="67">
        <v>0</v>
      </c>
      <c r="E46" s="67">
        <v>6081</v>
      </c>
      <c r="F46" s="67">
        <v>21</v>
      </c>
      <c r="G46" s="67">
        <v>0</v>
      </c>
      <c r="H46" s="67">
        <v>0</v>
      </c>
      <c r="I46" s="67">
        <v>0</v>
      </c>
      <c r="J46" s="67">
        <v>0</v>
      </c>
      <c r="K46" s="67">
        <v>0</v>
      </c>
      <c r="L46" s="67">
        <v>0</v>
      </c>
      <c r="M46" s="67">
        <v>0</v>
      </c>
      <c r="N46" s="68">
        <v>0</v>
      </c>
      <c r="O46" s="43">
        <f t="shared" si="2"/>
        <v>6164</v>
      </c>
    </row>
    <row r="47" spans="1:15" ht="27" thickBot="1">
      <c r="A47" s="61">
        <v>20808</v>
      </c>
      <c r="B47" s="65" t="s">
        <v>48</v>
      </c>
      <c r="C47" s="66">
        <v>3</v>
      </c>
      <c r="D47" s="67">
        <v>1</v>
      </c>
      <c r="E47" s="67">
        <v>561</v>
      </c>
      <c r="F47" s="67">
        <v>0</v>
      </c>
      <c r="G47" s="67">
        <v>0</v>
      </c>
      <c r="H47" s="67">
        <v>0</v>
      </c>
      <c r="I47" s="67">
        <v>0</v>
      </c>
      <c r="J47" s="67">
        <v>0</v>
      </c>
      <c r="K47" s="67">
        <v>0</v>
      </c>
      <c r="L47" s="67"/>
      <c r="M47" s="67"/>
      <c r="N47" s="68"/>
      <c r="O47" s="43">
        <f t="shared" si="2"/>
        <v>565</v>
      </c>
    </row>
    <row r="48" spans="1:15" ht="15.75" thickBot="1">
      <c r="A48" s="61">
        <v>20808</v>
      </c>
      <c r="B48" s="65" t="s">
        <v>49</v>
      </c>
      <c r="C48" s="66">
        <v>0</v>
      </c>
      <c r="D48" s="67">
        <v>0</v>
      </c>
      <c r="E48" s="67">
        <v>9305</v>
      </c>
      <c r="F48" s="67"/>
      <c r="G48" s="67"/>
      <c r="H48" s="67"/>
      <c r="I48" s="67"/>
      <c r="J48" s="67"/>
      <c r="K48" s="67"/>
      <c r="L48" s="67"/>
      <c r="M48" s="67"/>
      <c r="N48" s="68"/>
      <c r="O48" s="43">
        <f t="shared" si="2"/>
        <v>9305</v>
      </c>
    </row>
    <row r="49" spans="1:15" ht="27" thickBot="1">
      <c r="A49" s="61">
        <v>20808</v>
      </c>
      <c r="B49" s="65" t="s">
        <v>50</v>
      </c>
      <c r="C49" s="66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8"/>
      <c r="O49" s="43">
        <f t="shared" si="2"/>
        <v>0</v>
      </c>
    </row>
    <row r="50" spans="1:15" ht="27" thickBot="1">
      <c r="A50" s="61">
        <v>20808</v>
      </c>
      <c r="B50" s="65" t="s">
        <v>51</v>
      </c>
      <c r="C50" s="66"/>
      <c r="D50" s="67"/>
      <c r="E50" s="67"/>
      <c r="F50" s="67">
        <v>6</v>
      </c>
      <c r="G50" s="67"/>
      <c r="H50" s="67"/>
      <c r="I50" s="67"/>
      <c r="J50" s="67"/>
      <c r="K50" s="67"/>
      <c r="L50" s="67"/>
      <c r="M50" s="67"/>
      <c r="N50" s="68"/>
      <c r="O50" s="43">
        <f t="shared" si="2"/>
        <v>6</v>
      </c>
    </row>
    <row r="51" spans="1:15" ht="15.75" thickBot="1">
      <c r="A51" s="61">
        <v>20808</v>
      </c>
      <c r="B51" s="76" t="s">
        <v>52</v>
      </c>
      <c r="C51" s="67"/>
      <c r="D51" s="67"/>
      <c r="E51" s="67"/>
      <c r="F51" s="67">
        <v>1</v>
      </c>
      <c r="G51" s="67"/>
      <c r="H51" s="67"/>
      <c r="I51" s="67"/>
      <c r="J51" s="67"/>
      <c r="K51" s="67"/>
      <c r="L51" s="67"/>
      <c r="M51" s="67"/>
      <c r="N51" s="67"/>
      <c r="O51" s="43">
        <f t="shared" si="2"/>
        <v>1</v>
      </c>
    </row>
    <row r="52" spans="1:15" ht="15.75" thickBot="1">
      <c r="A52" s="61">
        <v>20808</v>
      </c>
      <c r="B52" s="78" t="s">
        <v>53</v>
      </c>
      <c r="C52" s="79">
        <f>SUM(C20:C51)</f>
        <v>25829</v>
      </c>
      <c r="D52" s="79">
        <f t="shared" ref="D52:N52" si="3">SUM(D20:D51)</f>
        <v>495</v>
      </c>
      <c r="E52" s="79">
        <f t="shared" si="3"/>
        <v>98857</v>
      </c>
      <c r="F52" s="79">
        <f t="shared" si="3"/>
        <v>855</v>
      </c>
      <c r="G52" s="79">
        <f t="shared" si="3"/>
        <v>4674</v>
      </c>
      <c r="H52" s="79">
        <f t="shared" si="3"/>
        <v>26719</v>
      </c>
      <c r="I52" s="79">
        <f t="shared" si="3"/>
        <v>13</v>
      </c>
      <c r="J52" s="79">
        <f t="shared" si="3"/>
        <v>3658</v>
      </c>
      <c r="K52" s="79">
        <f t="shared" si="3"/>
        <v>5430</v>
      </c>
      <c r="L52" s="79">
        <f t="shared" si="3"/>
        <v>1867</v>
      </c>
      <c r="M52" s="79">
        <f t="shared" si="3"/>
        <v>570</v>
      </c>
      <c r="N52" s="79">
        <f t="shared" si="3"/>
        <v>4878</v>
      </c>
      <c r="O52" s="79">
        <f>SUM(C52:N52)</f>
        <v>173845</v>
      </c>
    </row>
    <row r="53" spans="1:15" ht="15.75" thickBot="1">
      <c r="A53" s="80"/>
      <c r="B53" s="81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</row>
    <row r="54" spans="1:15" ht="15.75" thickBot="1">
      <c r="A54" s="80"/>
      <c r="B54" s="81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</row>
    <row r="55" spans="1:15" ht="16.5" thickBot="1">
      <c r="A55" s="95" t="s">
        <v>54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7"/>
    </row>
    <row r="56" spans="1:15" ht="26.25">
      <c r="A56" s="46">
        <v>30100</v>
      </c>
      <c r="B56" s="83" t="s">
        <v>55</v>
      </c>
      <c r="C56" s="84">
        <v>270</v>
      </c>
      <c r="D56" s="66">
        <v>16</v>
      </c>
      <c r="E56" s="66">
        <v>192</v>
      </c>
      <c r="F56" s="66">
        <v>59</v>
      </c>
      <c r="G56" s="66">
        <v>180</v>
      </c>
      <c r="H56" s="66">
        <v>544</v>
      </c>
      <c r="I56" s="66">
        <v>0</v>
      </c>
      <c r="J56" s="66">
        <v>192</v>
      </c>
      <c r="K56" s="66">
        <v>170</v>
      </c>
      <c r="L56" s="66">
        <v>0</v>
      </c>
      <c r="M56" s="66">
        <v>10</v>
      </c>
      <c r="N56" s="85">
        <v>980</v>
      </c>
      <c r="O56" s="43">
        <f>SUM(C56:N56)</f>
        <v>2613</v>
      </c>
    </row>
    <row r="57" spans="1:15" ht="26.25">
      <c r="A57" s="46">
        <v>30201</v>
      </c>
      <c r="B57" s="65" t="s">
        <v>56</v>
      </c>
      <c r="C57" s="86">
        <f>3629-1400</f>
        <v>2229</v>
      </c>
      <c r="D57" s="86">
        <v>6</v>
      </c>
      <c r="E57" s="86">
        <v>12642</v>
      </c>
      <c r="F57" s="86">
        <v>51</v>
      </c>
      <c r="G57" s="86">
        <f>5300-75</f>
        <v>5225</v>
      </c>
      <c r="H57" s="86">
        <f>2291+1302+2000</f>
        <v>5593</v>
      </c>
      <c r="I57" s="86">
        <v>0</v>
      </c>
      <c r="J57" s="86">
        <v>165</v>
      </c>
      <c r="K57" s="86">
        <v>283</v>
      </c>
      <c r="L57" s="86">
        <f>385+417</f>
        <v>802</v>
      </c>
      <c r="M57" s="86">
        <v>210</v>
      </c>
      <c r="N57" s="86">
        <v>620</v>
      </c>
      <c r="O57" s="43">
        <f t="shared" ref="O57:O63" si="4">SUM(C57:N57)</f>
        <v>27826</v>
      </c>
    </row>
    <row r="58" spans="1:15" ht="26.25">
      <c r="A58" s="46">
        <v>30202</v>
      </c>
      <c r="B58" s="65" t="s">
        <v>57</v>
      </c>
      <c r="C58" s="86">
        <f>10274-1046</f>
        <v>9228</v>
      </c>
      <c r="D58" s="86">
        <f>110+177</f>
        <v>287</v>
      </c>
      <c r="E58" s="86">
        <f>30848+1410</f>
        <v>32258</v>
      </c>
      <c r="F58" s="86">
        <f>291+266</f>
        <v>557</v>
      </c>
      <c r="G58" s="86">
        <v>10320</v>
      </c>
      <c r="H58" s="86">
        <v>34844</v>
      </c>
      <c r="I58" s="86">
        <f>593+47</f>
        <v>640</v>
      </c>
      <c r="J58" s="86">
        <f>500+1574+300</f>
        <v>2374</v>
      </c>
      <c r="K58" s="86">
        <f>1675+200</f>
        <v>1875</v>
      </c>
      <c r="L58" s="86">
        <v>1050</v>
      </c>
      <c r="M58" s="86">
        <v>212</v>
      </c>
      <c r="N58" s="86">
        <f>4520-194</f>
        <v>4326</v>
      </c>
      <c r="O58" s="43">
        <f t="shared" si="4"/>
        <v>97971</v>
      </c>
    </row>
    <row r="59" spans="1:15" ht="26.25">
      <c r="A59" s="46">
        <v>30300</v>
      </c>
      <c r="B59" s="83" t="s">
        <v>58</v>
      </c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43">
        <f t="shared" si="4"/>
        <v>0</v>
      </c>
    </row>
    <row r="60" spans="1:15" ht="26.25">
      <c r="A60" s="46">
        <v>30400</v>
      </c>
      <c r="B60" s="83" t="s">
        <v>59</v>
      </c>
      <c r="C60" s="86"/>
      <c r="D60" s="86"/>
      <c r="E60" s="86">
        <v>2060</v>
      </c>
      <c r="F60" s="86"/>
      <c r="G60" s="86"/>
      <c r="H60" s="86"/>
      <c r="I60" s="86"/>
      <c r="J60" s="86"/>
      <c r="K60" s="86"/>
      <c r="L60" s="86"/>
      <c r="M60" s="86"/>
      <c r="N60" s="86"/>
      <c r="O60" s="43">
        <f t="shared" si="4"/>
        <v>2060</v>
      </c>
    </row>
    <row r="61" spans="1:15" ht="26.25">
      <c r="A61" s="46">
        <v>30500</v>
      </c>
      <c r="B61" s="83" t="s">
        <v>60</v>
      </c>
      <c r="C61" s="86"/>
      <c r="D61" s="86"/>
      <c r="E61" s="86">
        <f>28354-1287</f>
        <v>27067</v>
      </c>
      <c r="F61" s="86"/>
      <c r="G61" s="86"/>
      <c r="H61" s="86"/>
      <c r="I61" s="86"/>
      <c r="J61" s="86"/>
      <c r="K61" s="86"/>
      <c r="L61" s="86"/>
      <c r="M61" s="86"/>
      <c r="N61" s="86"/>
      <c r="O61" s="43">
        <f t="shared" si="4"/>
        <v>27067</v>
      </c>
    </row>
    <row r="62" spans="1:15" ht="26.25">
      <c r="A62" s="46">
        <v>30600</v>
      </c>
      <c r="B62" s="83" t="s">
        <v>61</v>
      </c>
      <c r="C62" s="86">
        <v>2641</v>
      </c>
      <c r="D62" s="86">
        <v>61</v>
      </c>
      <c r="E62" s="86">
        <v>64</v>
      </c>
      <c r="F62" s="86">
        <v>35</v>
      </c>
      <c r="G62" s="86">
        <v>5250</v>
      </c>
      <c r="H62" s="86">
        <v>1208</v>
      </c>
      <c r="I62" s="86">
        <v>0</v>
      </c>
      <c r="J62" s="86">
        <v>204</v>
      </c>
      <c r="K62" s="86">
        <v>455</v>
      </c>
      <c r="L62" s="86">
        <v>120</v>
      </c>
      <c r="M62" s="86">
        <v>80</v>
      </c>
      <c r="N62" s="86">
        <v>450</v>
      </c>
      <c r="O62" s="43">
        <f t="shared" si="4"/>
        <v>10568</v>
      </c>
    </row>
    <row r="63" spans="1:15" ht="27" thickBot="1">
      <c r="A63" s="46">
        <v>30700</v>
      </c>
      <c r="B63" s="87" t="s">
        <v>62</v>
      </c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43">
        <f t="shared" si="4"/>
        <v>0</v>
      </c>
    </row>
    <row r="64" spans="1:15" ht="15.75" thickBot="1">
      <c r="A64" s="77">
        <v>39999</v>
      </c>
      <c r="B64" s="78" t="s">
        <v>19</v>
      </c>
      <c r="C64" s="88">
        <f>SUM(C56:C63)</f>
        <v>14368</v>
      </c>
      <c r="D64" s="88">
        <f t="shared" ref="D64:O64" si="5">SUM(D56:D63)</f>
        <v>370</v>
      </c>
      <c r="E64" s="88">
        <f t="shared" si="5"/>
        <v>74283</v>
      </c>
      <c r="F64" s="88">
        <f t="shared" si="5"/>
        <v>702</v>
      </c>
      <c r="G64" s="88">
        <f t="shared" si="5"/>
        <v>20975</v>
      </c>
      <c r="H64" s="89">
        <f t="shared" si="5"/>
        <v>42189</v>
      </c>
      <c r="I64" s="89">
        <f t="shared" si="5"/>
        <v>640</v>
      </c>
      <c r="J64" s="89">
        <f t="shared" si="5"/>
        <v>2935</v>
      </c>
      <c r="K64" s="89">
        <f t="shared" si="5"/>
        <v>2783</v>
      </c>
      <c r="L64" s="89">
        <f t="shared" si="5"/>
        <v>1972</v>
      </c>
      <c r="M64" s="89">
        <f t="shared" si="5"/>
        <v>512</v>
      </c>
      <c r="N64" s="88">
        <f t="shared" si="5"/>
        <v>6376</v>
      </c>
      <c r="O64" s="88">
        <f t="shared" si="5"/>
        <v>168105</v>
      </c>
    </row>
    <row r="65" spans="1:15" ht="15.75" thickBot="1">
      <c r="A65" s="77">
        <v>49999</v>
      </c>
      <c r="B65" s="90" t="s">
        <v>63</v>
      </c>
      <c r="C65" s="88">
        <f t="shared" ref="C65:O65" si="6">C64+C52+C18</f>
        <v>41328</v>
      </c>
      <c r="D65" s="91">
        <f t="shared" si="6"/>
        <v>1165</v>
      </c>
      <c r="E65" s="92">
        <f t="shared" si="6"/>
        <v>176191</v>
      </c>
      <c r="F65" s="91">
        <f t="shared" si="6"/>
        <v>1778</v>
      </c>
      <c r="G65" s="92">
        <f t="shared" si="6"/>
        <v>26421</v>
      </c>
      <c r="H65" s="93">
        <f t="shared" si="6"/>
        <v>77031</v>
      </c>
      <c r="I65" s="93">
        <f t="shared" si="6"/>
        <v>654</v>
      </c>
      <c r="J65" s="93">
        <f t="shared" si="6"/>
        <v>7101</v>
      </c>
      <c r="K65" s="94">
        <f t="shared" si="6"/>
        <v>9227</v>
      </c>
      <c r="L65" s="93">
        <f t="shared" si="6"/>
        <v>4004</v>
      </c>
      <c r="M65" s="94">
        <f t="shared" si="6"/>
        <v>1677</v>
      </c>
      <c r="N65" s="91">
        <f t="shared" si="6"/>
        <v>11687</v>
      </c>
      <c r="O65" s="91">
        <f t="shared" si="6"/>
        <v>358264</v>
      </c>
    </row>
  </sheetData>
  <mergeCells count="18">
    <mergeCell ref="B4:C4"/>
    <mergeCell ref="K4:N4"/>
    <mergeCell ref="K5:N5"/>
    <mergeCell ref="A8:O8"/>
    <mergeCell ref="B9:B10"/>
    <mergeCell ref="C9:D9"/>
    <mergeCell ref="E9:G9"/>
    <mergeCell ref="H9:H10"/>
    <mergeCell ref="I9:I10"/>
    <mergeCell ref="J9:J10"/>
    <mergeCell ref="A19:O19"/>
    <mergeCell ref="A55:O55"/>
    <mergeCell ref="K9:K10"/>
    <mergeCell ref="L9:L10"/>
    <mergeCell ref="M9:M10"/>
    <mergeCell ref="N9:N10"/>
    <mergeCell ref="O9:O10"/>
    <mergeCell ref="A11:O11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2017-02-21T08:53:35Z</dcterms:modified>
</cp:coreProperties>
</file>